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-255" windowWidth="16380" windowHeight="8190" tabRatio="500"/>
  </bookViews>
  <sheets>
    <sheet name="3.3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2" l="1"/>
  <c r="K21" i="2" s="1"/>
  <c r="K19" i="2" l="1"/>
  <c r="K17" i="2"/>
  <c r="I19" i="2"/>
  <c r="I17" i="2"/>
  <c r="K18" i="2"/>
  <c r="I20" i="2"/>
  <c r="I18" i="2"/>
  <c r="J20" i="2"/>
  <c r="J19" i="2"/>
  <c r="J18" i="2" l="1"/>
  <c r="I21" i="2" l="1"/>
  <c r="I23" i="2" s="1"/>
  <c r="L19" i="2" l="1"/>
  <c r="G19" i="2" s="1"/>
  <c r="K23" i="2" l="1"/>
  <c r="L20" i="2"/>
  <c r="G20" i="2" s="1"/>
  <c r="J21" i="2"/>
  <c r="J23" i="2" s="1"/>
  <c r="L17" i="2"/>
  <c r="G17" i="2" s="1"/>
  <c r="L18" i="2"/>
  <c r="G18" i="2" s="1"/>
  <c r="L23" i="2" l="1"/>
  <c r="G21" i="2"/>
  <c r="G22" i="2" s="1"/>
  <c r="G23" i="2" s="1"/>
  <c r="L21" i="2"/>
</calcChain>
</file>

<file path=xl/sharedStrings.xml><?xml version="1.0" encoding="utf-8"?>
<sst xmlns="http://schemas.openxmlformats.org/spreadsheetml/2006/main" count="27" uniqueCount="27">
  <si>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</si>
  <si>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</si>
  <si>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</si>
  <si>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</si>
  <si>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</si>
  <si>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</si>
  <si>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</si>
  <si>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</si>
  <si>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</si>
  <si>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</si>
  <si>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</si>
  <si>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</si>
  <si>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</si>
  <si>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</si>
  <si>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</si>
  <si>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</si>
  <si>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Канализационные сети для обеспечения мероприятий по подключению объектов капстроительства к системам водоотведения: Реконструкция ул. Лейтенанта Шмидта от Октябрьского спуска до ул.Ново-Садовой (вынос сетей водоотведения)</t>
  </si>
  <si>
    <t>Расчет стоимости проектных работ №СКС-2022-В-ИП-6.2.1.4.8</t>
  </si>
  <si>
    <t>ООО Новострой</t>
  </si>
  <si>
    <t>ООО СДИ</t>
  </si>
  <si>
    <t>ООО СМП</t>
  </si>
  <si>
    <t>Разработка проектной и рабочей документации в соответсвии с ЗП</t>
  </si>
  <si>
    <t>Экспертиза проектно - сметной документации, получение согласований</t>
  </si>
  <si>
    <t>Инженерные изыскания в соответствии с ЗП</t>
  </si>
  <si>
    <t xml:space="preserve">т          </t>
  </si>
  <si>
    <t>от ____ __________2022 г.</t>
  </si>
  <si>
    <t>Приложение №2.1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</si>
</sst>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164" fontId="9" fillId="2" borderId="0" xfId="1" applyFont="1" applyFill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zoomScaleNormal="100" workbookViewId="0">
      <selection activeCell="G1" sqref="G1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5.5703125" style="11" customWidth="1"/>
    <col min="9" max="12" width="20.7109375" style="14" hidden="1" customWidth="1"/>
    <col min="13" max="13" width="31.140625" style="11" hidden="1" customWidth="1"/>
    <col min="14" max="14" width="13.7109375" style="11" hidden="1" customWidth="1"/>
    <col min="15" max="15" width="0" style="11" hidden="1" customWidth="1"/>
    <col min="16" max="16384" width="9.140625" style="11"/>
  </cols>
  <sheetData>
    <row r="1" spans="1:13" s="1" customFormat="1" ht="12.75" x14ac:dyDescent="0.2">
      <c r="F1" s="2"/>
      <c r="G1" s="21" t="s">
        <v>26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6" t="s">
        <v>13</v>
      </c>
      <c r="G2" s="26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1" t="s">
        <v>25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5.75" x14ac:dyDescent="0.25">
      <c r="A12" s="27" t="s">
        <v>17</v>
      </c>
      <c r="B12" s="27"/>
      <c r="C12" s="27"/>
      <c r="D12" s="27"/>
      <c r="E12" s="27"/>
      <c r="F12" s="27"/>
      <c r="G12" s="27"/>
      <c r="H12" s="4"/>
      <c r="I12" s="14"/>
      <c r="J12" s="14"/>
      <c r="K12" s="14"/>
      <c r="L12" s="14"/>
    </row>
    <row r="13" spans="1:13" s="5" customFormat="1" ht="50.25" customHeight="1" x14ac:dyDescent="0.25">
      <c r="A13" s="28" t="s">
        <v>16</v>
      </c>
      <c r="B13" s="28"/>
      <c r="C13" s="28"/>
      <c r="D13" s="28"/>
      <c r="E13" s="28"/>
      <c r="F13" s="28"/>
      <c r="G13" s="28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29" t="s">
        <v>1</v>
      </c>
      <c r="C16" s="29"/>
      <c r="D16" s="29"/>
      <c r="E16" s="29"/>
      <c r="F16" s="29"/>
      <c r="G16" s="7" t="s">
        <v>6</v>
      </c>
      <c r="I16" s="16" t="s">
        <v>18</v>
      </c>
      <c r="J16" s="17" t="s">
        <v>19</v>
      </c>
      <c r="K16" s="16" t="s">
        <v>20</v>
      </c>
      <c r="L16" s="16" t="s">
        <v>9</v>
      </c>
      <c r="M16" s="16"/>
    </row>
    <row r="17" spans="1:25" s="1" customFormat="1" ht="27" customHeight="1" x14ac:dyDescent="0.2">
      <c r="A17" s="9">
        <v>1</v>
      </c>
      <c r="B17" s="25" t="s">
        <v>23</v>
      </c>
      <c r="C17" s="25"/>
      <c r="D17" s="25"/>
      <c r="E17" s="25"/>
      <c r="F17" s="25"/>
      <c r="G17" s="13">
        <f>L17</f>
        <v>421602.76</v>
      </c>
      <c r="I17" s="18">
        <f>1800000/1.2*0.25</f>
        <v>375000</v>
      </c>
      <c r="J17" s="23">
        <v>761593.28</v>
      </c>
      <c r="K17" s="18">
        <f>615432/1.2*0.25</f>
        <v>128215</v>
      </c>
      <c r="L17" s="18">
        <f>(I17+J17+K17)/3</f>
        <v>421602.76</v>
      </c>
      <c r="M17" s="18"/>
    </row>
    <row r="18" spans="1:25" s="1" customFormat="1" ht="27" customHeight="1" x14ac:dyDescent="0.2">
      <c r="A18" s="9">
        <v>2</v>
      </c>
      <c r="B18" s="25" t="s">
        <v>7</v>
      </c>
      <c r="C18" s="25"/>
      <c r="D18" s="25"/>
      <c r="E18" s="25"/>
      <c r="F18" s="25"/>
      <c r="G18" s="13">
        <f t="shared" ref="G18:G20" si="0">L18</f>
        <v>93981.240999999995</v>
      </c>
      <c r="I18" s="18">
        <f>1800000/1.2*0.1</f>
        <v>150000</v>
      </c>
      <c r="J18" s="18">
        <f>806577.23*0.1</f>
        <v>80657.722999999998</v>
      </c>
      <c r="K18" s="18">
        <f>615432/1.2*0.1</f>
        <v>51286</v>
      </c>
      <c r="L18" s="18">
        <f t="shared" ref="L18:L20" si="1">(I18+J18+K18)/3</f>
        <v>93981.240999999995</v>
      </c>
      <c r="M18" s="18"/>
    </row>
    <row r="19" spans="1:25" s="1" customFormat="1" ht="27" customHeight="1" x14ac:dyDescent="0.2">
      <c r="A19" s="9">
        <v>3</v>
      </c>
      <c r="B19" s="25" t="s">
        <v>21</v>
      </c>
      <c r="C19" s="25"/>
      <c r="D19" s="25"/>
      <c r="E19" s="25"/>
      <c r="F19" s="25"/>
      <c r="G19" s="13">
        <f t="shared" si="0"/>
        <v>523678.02033333335</v>
      </c>
      <c r="I19" s="18">
        <f>1800000/1.2*0.5</f>
        <v>750000</v>
      </c>
      <c r="J19" s="18">
        <f>806577.23*0.7</f>
        <v>564604.06099999999</v>
      </c>
      <c r="K19" s="18">
        <f>615432/1.2*0.5</f>
        <v>256430</v>
      </c>
      <c r="L19" s="18">
        <f t="shared" si="1"/>
        <v>523678.02033333335</v>
      </c>
      <c r="M19" s="18"/>
    </row>
    <row r="20" spans="1:25" s="1" customFormat="1" ht="27" customHeight="1" x14ac:dyDescent="0.2">
      <c r="A20" s="9">
        <v>4</v>
      </c>
      <c r="B20" s="25" t="s">
        <v>22</v>
      </c>
      <c r="C20" s="25"/>
      <c r="D20" s="25"/>
      <c r="E20" s="25"/>
      <c r="F20" s="25"/>
      <c r="G20" s="13">
        <f t="shared" si="0"/>
        <v>154414.81533333333</v>
      </c>
      <c r="I20" s="18">
        <f>1800000/1.2*0.15</f>
        <v>225000</v>
      </c>
      <c r="J20" s="18">
        <f>806577.23*0.2</f>
        <v>161315.446</v>
      </c>
      <c r="K20" s="18">
        <f>615432/1.2*0.15</f>
        <v>76929</v>
      </c>
      <c r="L20" s="18">
        <f t="shared" si="1"/>
        <v>154414.81533333333</v>
      </c>
      <c r="M20" s="18"/>
      <c r="Y20" s="1" t="s">
        <v>24</v>
      </c>
    </row>
    <row r="21" spans="1:25" s="1" customFormat="1" ht="27" customHeight="1" x14ac:dyDescent="0.2">
      <c r="A21" s="9"/>
      <c r="B21" s="30" t="s">
        <v>15</v>
      </c>
      <c r="C21" s="31"/>
      <c r="D21" s="31"/>
      <c r="E21" s="31"/>
      <c r="F21" s="32"/>
      <c r="G21" s="22">
        <f>SUM(G17:G20)</f>
        <v>1193676.8366666667</v>
      </c>
      <c r="I21" s="18">
        <f>SUM(I17:I20)</f>
        <v>1500000</v>
      </c>
      <c r="J21" s="18">
        <f t="shared" ref="J21" si="2">SUM(J17:J20)</f>
        <v>1568170.51</v>
      </c>
      <c r="K21" s="18">
        <f>SUM(K17:K20)</f>
        <v>512860</v>
      </c>
      <c r="L21" s="18">
        <f>(I21+J21+K21)/3</f>
        <v>1193676.8366666667</v>
      </c>
      <c r="M21" s="18"/>
    </row>
    <row r="22" spans="1:25" s="5" customFormat="1" ht="27" customHeight="1" x14ac:dyDescent="0.25">
      <c r="A22" s="9"/>
      <c r="B22" s="33" t="s">
        <v>8</v>
      </c>
      <c r="C22" s="33"/>
      <c r="D22" s="33"/>
      <c r="E22" s="33"/>
      <c r="F22" s="33"/>
      <c r="G22" s="13">
        <f>G21*0.2</f>
        <v>238735.36733333336</v>
      </c>
      <c r="J22" s="18"/>
      <c r="K22" s="18"/>
      <c r="L22" s="18"/>
    </row>
    <row r="23" spans="1:25" s="5" customFormat="1" ht="27" customHeight="1" x14ac:dyDescent="0.25">
      <c r="A23" s="9"/>
      <c r="B23" s="34" t="s">
        <v>11</v>
      </c>
      <c r="C23" s="35"/>
      <c r="D23" s="35"/>
      <c r="E23" s="35"/>
      <c r="F23" s="36"/>
      <c r="G23" s="22">
        <f>G21+G22</f>
        <v>1432412.2039999999</v>
      </c>
      <c r="I23" s="23">
        <f>I21*1.2</f>
        <v>1800000</v>
      </c>
      <c r="J23" s="18">
        <f t="shared" ref="J23:K23" si="3">J21*1.2</f>
        <v>1881804.612</v>
      </c>
      <c r="K23" s="18">
        <f t="shared" si="3"/>
        <v>615432</v>
      </c>
      <c r="L23" s="18">
        <f t="shared" ref="L23" si="4">(I23+J23+K23)/3</f>
        <v>1432412.2039999999</v>
      </c>
      <c r="N23" s="19"/>
    </row>
    <row r="24" spans="1:25" s="5" customFormat="1" ht="14.25" customHeight="1" x14ac:dyDescent="0.25">
      <c r="A24" s="10"/>
      <c r="B24" s="10"/>
      <c r="C24" s="10"/>
      <c r="D24" s="10"/>
      <c r="E24" s="10"/>
      <c r="F24" s="10"/>
      <c r="I24" s="14"/>
      <c r="J24" s="14"/>
      <c r="K24" s="14"/>
      <c r="L24" s="14"/>
      <c r="N24" s="19"/>
    </row>
    <row r="25" spans="1:25" s="3" customFormat="1" ht="12.75" x14ac:dyDescent="0.2">
      <c r="I25" s="15"/>
      <c r="J25" s="15"/>
      <c r="K25" s="15"/>
      <c r="L25" s="15"/>
    </row>
    <row r="26" spans="1:25" s="1" customFormat="1" ht="12.75" x14ac:dyDescent="0.2">
      <c r="G26" s="20"/>
      <c r="I26" s="14"/>
      <c r="J26" s="14"/>
      <c r="K26" s="14"/>
      <c r="L26" s="14"/>
    </row>
    <row r="27" spans="1:25" x14ac:dyDescent="0.25">
      <c r="A27" s="24" t="s">
        <v>14</v>
      </c>
      <c r="B27" s="24"/>
      <c r="C27" s="24"/>
      <c r="D27" s="24"/>
      <c r="E27" s="24"/>
      <c r="F27" s="24"/>
      <c r="G27" s="24"/>
      <c r="M27" s="14"/>
    </row>
  </sheetData>
  <mergeCells count="12">
    <mergeCell ref="A27:G27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  <mergeCell ref="B23:F2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1</cp:revision>
  <cp:lastPrinted>2021-02-18T05:15:28Z</cp:lastPrinted>
  <dcterms:created xsi:type="dcterms:W3CDTF">2020-05-19T12:40:42Z</dcterms:created>
  <dcterms:modified xsi:type="dcterms:W3CDTF">2022-02-15T08:14:30Z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